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0" windowWidth="19440" windowHeight="11355"/>
  </bookViews>
  <sheets>
    <sheet name="Приложение 1" sheetId="1" r:id="rId1"/>
    <sheet name="Приложение 2 " sheetId="9" r:id="rId2"/>
    <sheet name="Приложение 3 " sheetId="13" r:id="rId3"/>
    <sheet name="Приложение 4" sheetId="12" r:id="rId4"/>
  </sheets>
  <definedNames>
    <definedName name="_xlnm.Print_Area" localSheetId="3">'Приложение 4'!$A$1:$H$18</definedName>
  </definedNames>
  <calcPr calcId="124519"/>
</workbook>
</file>

<file path=xl/calcChain.xml><?xml version="1.0" encoding="utf-8"?>
<calcChain xmlns="http://schemas.openxmlformats.org/spreadsheetml/2006/main">
  <c r="H20" i="9"/>
  <c r="I20" s="1"/>
  <c r="G20"/>
  <c r="J19" i="13"/>
  <c r="I19"/>
  <c r="H19"/>
  <c r="G19"/>
  <c r="F19"/>
  <c r="E19"/>
  <c r="H14" i="1"/>
  <c r="G14"/>
  <c r="F14"/>
  <c r="E14"/>
  <c r="D14"/>
  <c r="C14"/>
  <c r="B14"/>
  <c r="H13"/>
  <c r="G13"/>
  <c r="F13"/>
  <c r="E13"/>
  <c r="D13"/>
  <c r="C13"/>
  <c r="B13"/>
  <c r="H6"/>
  <c r="G6"/>
  <c r="F6"/>
  <c r="E6"/>
  <c r="D6"/>
  <c r="C6"/>
  <c r="C10" i="13"/>
  <c r="D15" i="9" l="1"/>
  <c r="E15"/>
  <c r="F15"/>
  <c r="D9"/>
  <c r="E9"/>
  <c r="F9"/>
  <c r="G9"/>
  <c r="H9"/>
  <c r="I9"/>
  <c r="C9"/>
  <c r="D26"/>
  <c r="E26"/>
  <c r="F26"/>
  <c r="G26"/>
  <c r="H26"/>
  <c r="I26"/>
  <c r="E25"/>
  <c r="F25"/>
  <c r="G25"/>
  <c r="H25"/>
  <c r="I25"/>
  <c r="D25"/>
  <c r="C26"/>
  <c r="D10" i="13"/>
  <c r="E10"/>
  <c r="F10"/>
  <c r="G10"/>
  <c r="H10"/>
  <c r="I10"/>
  <c r="J10"/>
  <c r="D13" l="1"/>
  <c r="C13"/>
  <c r="D11"/>
  <c r="C11"/>
  <c r="B10"/>
  <c r="B11" s="1"/>
  <c r="D9"/>
  <c r="C9"/>
  <c r="B9"/>
  <c r="D7"/>
  <c r="C7"/>
  <c r="B7"/>
  <c r="F8" i="12"/>
  <c r="F6" s="1"/>
  <c r="F18" s="1"/>
  <c r="E8"/>
  <c r="E6" s="1"/>
  <c r="E18" s="1"/>
  <c r="C8"/>
  <c r="C6" s="1"/>
  <c r="C18" s="1"/>
  <c r="D8"/>
  <c r="D6" s="1"/>
  <c r="D18" s="1"/>
  <c r="H8"/>
  <c r="G8"/>
  <c r="B8"/>
  <c r="B6" s="1"/>
  <c r="B16" s="1"/>
  <c r="F7" l="1"/>
  <c r="H6"/>
  <c r="G6"/>
  <c r="F9"/>
  <c r="B9"/>
  <c r="E9"/>
  <c r="E16"/>
  <c r="D16"/>
  <c r="D9"/>
  <c r="C9"/>
  <c r="C16"/>
  <c r="C7"/>
  <c r="E7"/>
  <c r="F16"/>
  <c r="D7"/>
  <c r="H9" l="1"/>
  <c r="H18"/>
  <c r="G16"/>
  <c r="G18"/>
  <c r="H16"/>
  <c r="G9"/>
  <c r="G7"/>
  <c r="H7"/>
  <c r="I27" i="9"/>
  <c r="H27"/>
  <c r="G27"/>
  <c r="I7"/>
  <c r="H7"/>
  <c r="G7"/>
  <c r="F7"/>
  <c r="E7"/>
  <c r="C7"/>
  <c r="C6"/>
  <c r="C28" s="1"/>
  <c r="D16" l="1"/>
  <c r="F8"/>
  <c r="H8"/>
  <c r="D7"/>
  <c r="E8" s="1"/>
  <c r="F27"/>
  <c r="E27"/>
  <c r="G8"/>
  <c r="I8"/>
  <c r="D27"/>
  <c r="D8" l="1"/>
  <c r="D6"/>
  <c r="D28" s="1"/>
  <c r="E16"/>
  <c r="E6"/>
  <c r="E28" s="1"/>
  <c r="G15"/>
  <c r="F16" l="1"/>
  <c r="F6"/>
  <c r="F28" s="1"/>
  <c r="H15"/>
  <c r="I15" l="1"/>
  <c r="G16"/>
  <c r="G6"/>
  <c r="G28" s="1"/>
  <c r="H16" l="1"/>
  <c r="H6"/>
  <c r="H28" s="1"/>
  <c r="I16" l="1"/>
  <c r="I6"/>
  <c r="I28" s="1"/>
  <c r="J9" i="13" l="1"/>
  <c r="J7"/>
  <c r="J13"/>
  <c r="J11"/>
  <c r="H13"/>
  <c r="H11"/>
  <c r="H9"/>
  <c r="H7"/>
  <c r="F9"/>
  <c r="F7"/>
  <c r="F13"/>
  <c r="F11"/>
  <c r="I7"/>
  <c r="I9"/>
  <c r="I13"/>
  <c r="I11"/>
  <c r="G13"/>
  <c r="G11"/>
  <c r="G7"/>
  <c r="G9"/>
  <c r="E7"/>
  <c r="E11"/>
  <c r="E13"/>
  <c r="E9"/>
</calcChain>
</file>

<file path=xl/sharedStrings.xml><?xml version="1.0" encoding="utf-8"?>
<sst xmlns="http://schemas.openxmlformats.org/spreadsheetml/2006/main" count="117" uniqueCount="68">
  <si>
    <t>Показатель</t>
  </si>
  <si>
    <t>Реальные располагаемые денежные доходы населения, в % к предыдущему году</t>
  </si>
  <si>
    <t>Численность населения (среднегодовая), тыс. человек</t>
  </si>
  <si>
    <t>в том числе:</t>
  </si>
  <si>
    <t>младше трудоспособного возраста</t>
  </si>
  <si>
    <t>в трудоспособном возрасте</t>
  </si>
  <si>
    <t>старше трудоспособного возраста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</si>
  <si>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</si>
  <si>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</si>
  <si>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</si>
  <si>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</si>
  <si>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</si>
  <si>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</si>
  <si>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</si>
  <si>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</si>
  <si>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</si>
  <si>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</si>
  <si>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</si>
  <si>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</si>
  <si>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</si>
  <si>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</si>
  <si>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</si>
  <si>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</si>
  <si>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</si>
  <si>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</si>
  <si>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</si>
  <si>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</si>
  <si>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2014 год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</si>
  <si>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</si>
  <si>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</si>
  <si>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</si>
  <si>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</si>
  <si>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</si>
  <si>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</si>
  <si>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</si>
  <si>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</si>
  <si>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Объем инвестиций в основной капитал, млрд. руб.</t>
  </si>
  <si>
    <t>2016 год (оценка)</t>
  </si>
  <si>
    <t>2015 год (факт)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</si>
  <si>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</si>
  <si>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</si>
  <si>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</si>
  <si>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</si>
  <si>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</si>
  <si>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</si>
  <si>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тыс.руб.</t>
  </si>
  <si>
    <t>Приложение 1</t>
  </si>
  <si>
    <t>Приложение 2</t>
  </si>
  <si>
    <t>Приложение 3</t>
  </si>
  <si>
    <t>Приложение 4</t>
  </si>
  <si>
    <t>Налоги на имущество</t>
  </si>
  <si>
    <t>Прочие налоговые доходы</t>
  </si>
  <si>
    <t>млн. руб.</t>
  </si>
  <si>
    <t>Оборот организаций, млн.рублей</t>
  </si>
  <si>
    <t>Темп роста оборота организаций, в % к предыдущему году</t>
  </si>
  <si>
    <t xml:space="preserve">в % к обороту организаций                    </t>
  </si>
  <si>
    <t>Муниципальный долг</t>
  </si>
  <si>
    <t>В том числе:</t>
  </si>
  <si>
    <t>Показатели финансового обеспечения муниципальных программ Янегского сельского поселения на период до 2022 года</t>
  </si>
  <si>
    <t xml:space="preserve">
Прогноз основных характеристик бюджета Янегского сельского  поселения на период до 2022 года
</t>
  </si>
  <si>
    <t>Основные параметры бюджета Янегского сельского  поселения на период до 2022 года</t>
  </si>
  <si>
    <t>Основные показатели прогноза социально-экономического развития                                                                                                                                                                                                                                   Янегского сельского поселения                                                                                                                                                                                                                          на период до 2022 года</t>
  </si>
  <si>
    <t>Муниципальная программа «Реализация проектов местных инициатив граждан в Янегском сельском поселении»</t>
  </si>
  <si>
    <t>Муниципальная программа "Развитие автомобильных дорог Янегского сельского поселения"</t>
  </si>
  <si>
    <t>Муниципальная программа «Развитие культуры в Янегском сельском поселении Лодейнопольского муниципального района Ленинградской области»</t>
  </si>
  <si>
    <t>Муниципальная программа «Развитие сельского хозяйства на территории Янегского сельского поселения Лодейнопольского муниципального района Ленинградской области»</t>
  </si>
  <si>
    <t>Муниципальная программа «Реализация проектов общественного совета в пос. Янега, административном центре Янегского сельского поселения Лодейнопольского муниципального района Ленинградской области»</t>
  </si>
  <si>
    <t xml:space="preserve">к бюджетному прогнозу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</si>
</sst>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164" fontId="0" fillId="0" borderId="0" xfId="0" applyNumberFormat="1"/>
    <xf numFmtId="164" fontId="1" fillId="0" borderId="0" xfId="0" applyNumberFormat="1" applyFont="1"/>
    <xf numFmtId="0" fontId="10" fillId="0" borderId="1" xfId="0" applyFont="1" applyBorder="1" applyAlignment="1">
      <alignment vertical="center" wrapText="1"/>
    </xf>
    <xf numFmtId="0" fontId="13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 applyProtection="1">
      <alignment horizontal="center" vertical="top" wrapText="1"/>
    </xf>
    <xf numFmtId="0" fontId="2" fillId="4" borderId="2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7" fillId="0" borderId="1" xfId="0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0" xfId="0" applyFont="1"/>
    <xf numFmtId="164" fontId="1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/>
    <xf numFmtId="164" fontId="17" fillId="3" borderId="0" xfId="0" applyNumberFormat="1" applyFont="1" applyFill="1"/>
    <xf numFmtId="0" fontId="1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top" wrapText="1"/>
    </xf>
    <xf numFmtId="164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/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9" fillId="0" borderId="0" xfId="0" applyNumberFormat="1" applyFont="1" applyFill="1"/>
    <xf numFmtId="164" fontId="3" fillId="3" borderId="5" xfId="0" applyNumberFormat="1" applyFont="1" applyFill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J2" sqref="J2"/>
    </sheetView>
  </sheetViews>
  <sheetFormatPr defaultColWidth="47.5703125" defaultRowHeight="15"/>
  <cols>
    <col min="1" max="1" width="46.28515625" bestFit="1" customWidth="1"/>
    <col min="2" max="9" width="8.28515625" bestFit="1" customWidth="1"/>
    <col min="10" max="10" width="9.85546875" bestFit="1" customWidth="1"/>
  </cols>
  <sheetData>
    <row r="1" spans="1:10">
      <c r="J1" s="6" t="s">
        <v>46</v>
      </c>
    </row>
    <row r="2" spans="1:10">
      <c r="J2" s="6" t="s">
        <v>67</v>
      </c>
    </row>
    <row r="3" spans="1:10" ht="44.25" customHeight="1">
      <c r="A3" s="101" t="s">
        <v>61</v>
      </c>
      <c r="B3" s="101"/>
      <c r="C3" s="101"/>
      <c r="D3" s="101"/>
      <c r="E3" s="101"/>
      <c r="F3" s="101"/>
      <c r="G3" s="101"/>
      <c r="H3" s="101"/>
      <c r="J3" s="6"/>
    </row>
    <row r="4" spans="1:10" ht="60">
      <c r="A4" s="2" t="s">
        <v>0</v>
      </c>
      <c r="B4" s="41" t="s">
        <v>37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10">
      <c r="A5" s="4" t="s">
        <v>53</v>
      </c>
      <c r="B5" s="46">
        <v>53</v>
      </c>
      <c r="C5" s="34">
        <v>53.1</v>
      </c>
      <c r="D5" s="34">
        <v>53.1</v>
      </c>
      <c r="E5" s="34">
        <v>53.2</v>
      </c>
      <c r="F5" s="34">
        <v>53.2</v>
      </c>
      <c r="G5" s="34">
        <v>53.2</v>
      </c>
      <c r="H5" s="34">
        <v>53.3</v>
      </c>
    </row>
    <row r="6" spans="1:10" ht="30">
      <c r="A6" s="4" t="s">
        <v>54</v>
      </c>
      <c r="B6" s="46">
        <v>100</v>
      </c>
      <c r="C6" s="34">
        <f>C5/B5*100</f>
        <v>100.18867924528303</v>
      </c>
      <c r="D6" s="34">
        <f t="shared" ref="D6:H6" si="0">D5/C5*100</f>
        <v>100</v>
      </c>
      <c r="E6" s="34">
        <f t="shared" si="0"/>
        <v>100.18832391713748</v>
      </c>
      <c r="F6" s="34">
        <f t="shared" si="0"/>
        <v>100</v>
      </c>
      <c r="G6" s="34">
        <f t="shared" si="0"/>
        <v>100</v>
      </c>
      <c r="H6" s="34">
        <f t="shared" si="0"/>
        <v>100.18796992481202</v>
      </c>
    </row>
    <row r="7" spans="1:10" ht="30">
      <c r="A7" s="4" t="s">
        <v>1</v>
      </c>
      <c r="B7" s="46">
        <v>100.3</v>
      </c>
      <c r="C7" s="34">
        <v>100.5</v>
      </c>
      <c r="D7" s="34">
        <v>100.8</v>
      </c>
      <c r="E7" s="34">
        <v>100.8</v>
      </c>
      <c r="F7" s="34">
        <v>102</v>
      </c>
      <c r="G7" s="34">
        <v>102</v>
      </c>
      <c r="H7" s="34">
        <v>102</v>
      </c>
    </row>
    <row r="8" spans="1:10" ht="30">
      <c r="A8" s="4" t="s">
        <v>33</v>
      </c>
      <c r="B8" s="46">
        <v>107.7</v>
      </c>
      <c r="C8" s="35">
        <v>106</v>
      </c>
      <c r="D8" s="35">
        <v>105.3</v>
      </c>
      <c r="E8" s="35">
        <v>105.2</v>
      </c>
      <c r="F8" s="35">
        <v>104.9</v>
      </c>
      <c r="G8" s="35">
        <v>104.7</v>
      </c>
      <c r="H8" s="35">
        <v>104.2</v>
      </c>
    </row>
    <row r="9" spans="1:10" ht="30">
      <c r="A9" s="4" t="s">
        <v>36</v>
      </c>
      <c r="B9" s="46">
        <v>0.37</v>
      </c>
      <c r="C9" s="34">
        <v>0.39</v>
      </c>
      <c r="D9" s="34">
        <v>0.4</v>
      </c>
      <c r="E9" s="34">
        <v>0.44</v>
      </c>
      <c r="F9" s="34">
        <v>0.44</v>
      </c>
      <c r="G9" s="34">
        <v>0.46</v>
      </c>
      <c r="H9" s="34">
        <v>0.5</v>
      </c>
    </row>
    <row r="10" spans="1:10" ht="30">
      <c r="A10" s="4" t="s">
        <v>2</v>
      </c>
      <c r="B10" s="89">
        <v>1.8</v>
      </c>
      <c r="C10" s="89">
        <v>1.8</v>
      </c>
      <c r="D10" s="89">
        <v>1.8</v>
      </c>
      <c r="E10" s="89">
        <v>1.8</v>
      </c>
      <c r="F10" s="89">
        <v>1.8</v>
      </c>
      <c r="G10" s="89">
        <v>1.8</v>
      </c>
      <c r="H10" s="89">
        <v>1.8</v>
      </c>
    </row>
    <row r="11" spans="1:10">
      <c r="A11" s="5" t="s">
        <v>3</v>
      </c>
      <c r="B11" s="84"/>
      <c r="C11" s="85"/>
      <c r="D11" s="85"/>
      <c r="E11" s="85"/>
      <c r="F11" s="24"/>
      <c r="G11" s="25"/>
      <c r="H11" s="25"/>
    </row>
    <row r="12" spans="1:10">
      <c r="A12" s="5" t="s">
        <v>4</v>
      </c>
      <c r="B12" s="47">
        <v>0.2</v>
      </c>
      <c r="C12" s="47">
        <v>0.2</v>
      </c>
      <c r="D12" s="47">
        <v>0.2</v>
      </c>
      <c r="E12" s="47">
        <v>0.2</v>
      </c>
      <c r="F12" s="47">
        <v>0.2</v>
      </c>
      <c r="G12" s="47">
        <v>0.2</v>
      </c>
      <c r="H12" s="47">
        <v>0.2</v>
      </c>
    </row>
    <row r="13" spans="1:10">
      <c r="A13" s="5" t="s">
        <v>5</v>
      </c>
      <c r="B13" s="47">
        <f>B10*0.591</f>
        <v>1.0638000000000001</v>
      </c>
      <c r="C13" s="47">
        <f t="shared" ref="C13:H13" si="1">C10*0.591</f>
        <v>1.0638000000000001</v>
      </c>
      <c r="D13" s="47">
        <f t="shared" si="1"/>
        <v>1.0638000000000001</v>
      </c>
      <c r="E13" s="47">
        <f t="shared" si="1"/>
        <v>1.0638000000000001</v>
      </c>
      <c r="F13" s="47">
        <f t="shared" si="1"/>
        <v>1.0638000000000001</v>
      </c>
      <c r="G13" s="47">
        <f t="shared" si="1"/>
        <v>1.0638000000000001</v>
      </c>
      <c r="H13" s="47">
        <f t="shared" si="1"/>
        <v>1.0638000000000001</v>
      </c>
    </row>
    <row r="14" spans="1:10">
      <c r="A14" s="5" t="s">
        <v>6</v>
      </c>
      <c r="B14" s="47">
        <f>B10*0.262</f>
        <v>0.47160000000000002</v>
      </c>
      <c r="C14" s="47">
        <f t="shared" ref="C14:H14" si="2">C10*0.262</f>
        <v>0.47160000000000002</v>
      </c>
      <c r="D14" s="47">
        <f t="shared" si="2"/>
        <v>0.47160000000000002</v>
      </c>
      <c r="E14" s="47">
        <f t="shared" si="2"/>
        <v>0.47160000000000002</v>
      </c>
      <c r="F14" s="47">
        <f t="shared" si="2"/>
        <v>0.47160000000000002</v>
      </c>
      <c r="G14" s="47">
        <f t="shared" si="2"/>
        <v>0.47160000000000002</v>
      </c>
      <c r="H14" s="47">
        <f t="shared" si="2"/>
        <v>0.47160000000000002</v>
      </c>
    </row>
  </sheetData>
  <mergeCells count="1">
    <mergeCell ref="A3:H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10" zoomScaleNormal="110" workbookViewId="0">
      <selection activeCell="I2" sqref="I2"/>
    </sheetView>
  </sheetViews>
  <sheetFormatPr defaultRowHeight="15"/>
  <cols>
    <col min="1" max="1" width="37" customWidth="1"/>
    <col min="2" max="2" width="12.85546875" hidden="1" customWidth="1"/>
    <col min="3" max="3" width="12.7109375" bestFit="1" customWidth="1"/>
    <col min="4" max="4" width="13" customWidth="1"/>
    <col min="5" max="5" width="13.28515625" customWidth="1"/>
    <col min="6" max="6" width="13.7109375" customWidth="1"/>
    <col min="7" max="7" width="15" bestFit="1" customWidth="1"/>
    <col min="8" max="8" width="14.28515625" customWidth="1"/>
    <col min="9" max="9" width="14" customWidth="1"/>
  </cols>
  <sheetData>
    <row r="1" spans="1:9">
      <c r="I1" s="6" t="s">
        <v>47</v>
      </c>
    </row>
    <row r="2" spans="1:9">
      <c r="I2" s="6" t="s">
        <v>67</v>
      </c>
    </row>
    <row r="3" spans="1:9" ht="40.5" customHeight="1">
      <c r="A3" s="102" t="s">
        <v>60</v>
      </c>
      <c r="B3" s="102"/>
      <c r="C3" s="102"/>
      <c r="D3" s="102"/>
      <c r="E3" s="102"/>
      <c r="F3" s="102"/>
      <c r="G3" s="102"/>
      <c r="H3" s="102"/>
      <c r="I3" s="102"/>
    </row>
    <row r="4" spans="1:9" ht="15" customHeight="1">
      <c r="A4" s="23"/>
      <c r="B4" s="23"/>
      <c r="C4" s="23"/>
      <c r="D4" s="23"/>
      <c r="E4" s="23"/>
      <c r="F4" s="23"/>
      <c r="G4" s="23"/>
      <c r="H4" s="23"/>
      <c r="I4" s="17" t="s">
        <v>34</v>
      </c>
    </row>
    <row r="5" spans="1:9" ht="30">
      <c r="A5" s="40" t="s">
        <v>0</v>
      </c>
      <c r="B5" s="41" t="s">
        <v>28</v>
      </c>
      <c r="C5" s="41" t="s">
        <v>37</v>
      </c>
      <c r="D5" s="41" t="s">
        <v>8</v>
      </c>
      <c r="E5" s="41" t="s">
        <v>9</v>
      </c>
      <c r="F5" s="41" t="s">
        <v>10</v>
      </c>
      <c r="G5" s="41" t="s">
        <v>11</v>
      </c>
      <c r="H5" s="41" t="s">
        <v>12</v>
      </c>
      <c r="I5" s="41" t="s">
        <v>13</v>
      </c>
    </row>
    <row r="6" spans="1:9" s="11" customFormat="1">
      <c r="A6" s="49" t="s">
        <v>14</v>
      </c>
      <c r="B6" s="50"/>
      <c r="C6" s="51">
        <f t="shared" ref="C6:I6" si="0">C9+C14+C15</f>
        <v>24808.1</v>
      </c>
      <c r="D6" s="51">
        <f t="shared" si="0"/>
        <v>19410.7</v>
      </c>
      <c r="E6" s="51">
        <f t="shared" si="0"/>
        <v>14716</v>
      </c>
      <c r="F6" s="51">
        <f t="shared" si="0"/>
        <v>15053.8</v>
      </c>
      <c r="G6" s="51">
        <f t="shared" si="0"/>
        <v>15233.8766</v>
      </c>
      <c r="H6" s="51">
        <f t="shared" si="0"/>
        <v>15419.3330002</v>
      </c>
      <c r="I6" s="51">
        <f t="shared" si="0"/>
        <v>15608.405786208401</v>
      </c>
    </row>
    <row r="7" spans="1:9" s="11" customFormat="1" hidden="1">
      <c r="A7" s="7" t="s">
        <v>40</v>
      </c>
      <c r="B7" s="27"/>
      <c r="C7" s="43">
        <f t="shared" ref="C7:I7" si="1">C9+C14</f>
        <v>5431.1</v>
      </c>
      <c r="D7" s="43">
        <f t="shared" si="1"/>
        <v>5410.1</v>
      </c>
      <c r="E7" s="43">
        <f t="shared" si="1"/>
        <v>5512.8</v>
      </c>
      <c r="F7" s="43">
        <f t="shared" si="1"/>
        <v>5524.9</v>
      </c>
      <c r="G7" s="43">
        <f t="shared" si="1"/>
        <v>5675.9</v>
      </c>
      <c r="H7" s="43">
        <f t="shared" si="1"/>
        <v>5832.1</v>
      </c>
      <c r="I7" s="43">
        <f t="shared" si="1"/>
        <v>5993.8000000000011</v>
      </c>
    </row>
    <row r="8" spans="1:9" s="10" customFormat="1" hidden="1">
      <c r="A8" s="8" t="s">
        <v>44</v>
      </c>
      <c r="B8" s="28"/>
      <c r="C8" s="44"/>
      <c r="D8" s="44">
        <f>D7*100/C7</f>
        <v>99.613337997827315</v>
      </c>
      <c r="E8" s="44">
        <f t="shared" ref="E8:I8" si="2">E7*100/D7</f>
        <v>101.89830132529897</v>
      </c>
      <c r="F8" s="44">
        <f t="shared" si="2"/>
        <v>100.21948918879698</v>
      </c>
      <c r="G8" s="44">
        <f t="shared" si="2"/>
        <v>102.73308114174013</v>
      </c>
      <c r="H8" s="44">
        <f t="shared" si="2"/>
        <v>102.75198646910623</v>
      </c>
      <c r="I8" s="44">
        <f t="shared" si="2"/>
        <v>102.77258620394028</v>
      </c>
    </row>
    <row r="9" spans="1:9" s="15" customFormat="1">
      <c r="A9" s="14" t="s">
        <v>41</v>
      </c>
      <c r="B9" s="30"/>
      <c r="C9" s="42">
        <f>C10+C11+C12+C13</f>
        <v>4396.1000000000004</v>
      </c>
      <c r="D9" s="42">
        <f t="shared" ref="D9:I9" si="3">D10+D11+D12+D13</f>
        <v>4243.1000000000004</v>
      </c>
      <c r="E9" s="42">
        <f t="shared" si="3"/>
        <v>4347.8</v>
      </c>
      <c r="F9" s="42">
        <f t="shared" si="3"/>
        <v>4364.8999999999996</v>
      </c>
      <c r="G9" s="42">
        <f t="shared" si="3"/>
        <v>4504.3</v>
      </c>
      <c r="H9" s="42">
        <f t="shared" si="3"/>
        <v>4648.8</v>
      </c>
      <c r="I9" s="42">
        <f t="shared" si="3"/>
        <v>4798.7000000000007</v>
      </c>
    </row>
    <row r="10" spans="1:9" s="37" customFormat="1">
      <c r="A10" s="13" t="s">
        <v>15</v>
      </c>
      <c r="B10" s="31"/>
      <c r="C10" s="73">
        <v>1200</v>
      </c>
      <c r="D10" s="73">
        <v>1250</v>
      </c>
      <c r="E10" s="73">
        <v>1300</v>
      </c>
      <c r="F10" s="72">
        <v>1300</v>
      </c>
      <c r="G10" s="72">
        <v>1365</v>
      </c>
      <c r="H10" s="72">
        <v>1433.2</v>
      </c>
      <c r="I10" s="72">
        <v>1504.9</v>
      </c>
    </row>
    <row r="11" spans="1:9" s="37" customFormat="1">
      <c r="A11" s="13" t="s">
        <v>50</v>
      </c>
      <c r="B11" s="31"/>
      <c r="C11" s="73">
        <v>1350</v>
      </c>
      <c r="D11" s="73">
        <v>1315</v>
      </c>
      <c r="E11" s="73">
        <v>1325</v>
      </c>
      <c r="F11" s="72">
        <v>1325</v>
      </c>
      <c r="G11" s="72">
        <v>1364.8</v>
      </c>
      <c r="H11" s="72">
        <v>1405.7</v>
      </c>
      <c r="I11" s="72">
        <v>1447.9</v>
      </c>
    </row>
    <row r="12" spans="1:9" s="12" customFormat="1">
      <c r="A12" s="9" t="s">
        <v>16</v>
      </c>
      <c r="B12" s="29"/>
      <c r="C12" s="73">
        <v>1840.6</v>
      </c>
      <c r="D12" s="73">
        <v>1670.1</v>
      </c>
      <c r="E12" s="73">
        <v>1714.8</v>
      </c>
      <c r="F12" s="72">
        <v>1731.9</v>
      </c>
      <c r="G12" s="72">
        <v>1766.5</v>
      </c>
      <c r="H12" s="72">
        <v>1801.9</v>
      </c>
      <c r="I12" s="72">
        <v>1837.9</v>
      </c>
    </row>
    <row r="13" spans="1:9" s="12" customFormat="1">
      <c r="A13" s="9" t="s">
        <v>51</v>
      </c>
      <c r="B13" s="29"/>
      <c r="C13" s="73">
        <v>5.5</v>
      </c>
      <c r="D13" s="73">
        <v>8</v>
      </c>
      <c r="E13" s="73">
        <v>8</v>
      </c>
      <c r="F13" s="73">
        <v>8</v>
      </c>
      <c r="G13" s="73">
        <v>8</v>
      </c>
      <c r="H13" s="73">
        <v>8</v>
      </c>
      <c r="I13" s="73">
        <v>8</v>
      </c>
    </row>
    <row r="14" spans="1:9">
      <c r="A14" s="8" t="s">
        <v>42</v>
      </c>
      <c r="B14" s="28"/>
      <c r="C14" s="74">
        <v>1035</v>
      </c>
      <c r="D14" s="74">
        <v>1167</v>
      </c>
      <c r="E14" s="74">
        <v>1165</v>
      </c>
      <c r="F14" s="75">
        <v>1160</v>
      </c>
      <c r="G14" s="75">
        <v>1171.5999999999999</v>
      </c>
      <c r="H14" s="75">
        <v>1183.3</v>
      </c>
      <c r="I14" s="75">
        <v>1195.0999999999999</v>
      </c>
    </row>
    <row r="15" spans="1:9" s="15" customFormat="1">
      <c r="A15" s="52" t="s">
        <v>43</v>
      </c>
      <c r="B15" s="53"/>
      <c r="C15" s="43">
        <v>19377</v>
      </c>
      <c r="D15" s="43">
        <f t="shared" ref="D15:I15" si="4">D18+D19+D20+D21</f>
        <v>14000.6</v>
      </c>
      <c r="E15" s="43">
        <f t="shared" si="4"/>
        <v>9203.2000000000007</v>
      </c>
      <c r="F15" s="43">
        <f t="shared" si="4"/>
        <v>9528.9</v>
      </c>
      <c r="G15" s="43">
        <f t="shared" si="4"/>
        <v>9557.9766</v>
      </c>
      <c r="H15" s="43">
        <f t="shared" si="4"/>
        <v>9587.2330001999999</v>
      </c>
      <c r="I15" s="43">
        <f t="shared" si="4"/>
        <v>9614.6057862083999</v>
      </c>
    </row>
    <row r="16" spans="1:9" s="15" customFormat="1" hidden="1">
      <c r="A16" s="8" t="s">
        <v>44</v>
      </c>
      <c r="B16" s="30"/>
      <c r="C16" s="44"/>
      <c r="D16" s="39">
        <f>D15*100/C15</f>
        <v>72.253702843577443</v>
      </c>
      <c r="E16" s="39">
        <f t="shared" ref="E16:I16" si="5">E15*100/D15</f>
        <v>65.734325671756935</v>
      </c>
      <c r="F16" s="39">
        <f t="shared" si="5"/>
        <v>103.5389864394993</v>
      </c>
      <c r="G16" s="39">
        <f t="shared" si="5"/>
        <v>100.30514120202753</v>
      </c>
      <c r="H16" s="39">
        <f t="shared" si="5"/>
        <v>100.30609407643873</v>
      </c>
      <c r="I16" s="39">
        <f t="shared" si="5"/>
        <v>100.2855128899843</v>
      </c>
    </row>
    <row r="17" spans="1:9" s="12" customFormat="1" ht="12.75" customHeight="1">
      <c r="A17" s="9" t="s">
        <v>57</v>
      </c>
      <c r="B17" s="29"/>
      <c r="C17" s="72"/>
      <c r="D17" s="45"/>
      <c r="E17" s="45"/>
      <c r="F17" s="45"/>
      <c r="G17" s="45"/>
      <c r="H17" s="45"/>
      <c r="I17" s="45"/>
    </row>
    <row r="18" spans="1:9" s="12" customFormat="1">
      <c r="A18" s="13" t="s">
        <v>17</v>
      </c>
      <c r="B18" s="31"/>
      <c r="C18" s="73">
        <v>7949</v>
      </c>
      <c r="D18" s="36">
        <v>6691.6</v>
      </c>
      <c r="E18" s="36">
        <v>6909.8</v>
      </c>
      <c r="F18" s="36">
        <v>7185.5</v>
      </c>
      <c r="G18" s="36">
        <v>7185.5</v>
      </c>
      <c r="H18" s="36">
        <v>7185.5</v>
      </c>
      <c r="I18" s="36">
        <v>7185.5</v>
      </c>
    </row>
    <row r="19" spans="1:9" s="12" customFormat="1">
      <c r="A19" s="9" t="s">
        <v>18</v>
      </c>
      <c r="B19" s="29"/>
      <c r="C19" s="73">
        <v>8497</v>
      </c>
      <c r="D19" s="36">
        <v>5065.6000000000004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 s="12" customFormat="1">
      <c r="A20" s="9" t="s">
        <v>19</v>
      </c>
      <c r="B20" s="29"/>
      <c r="C20" s="73">
        <v>564.6</v>
      </c>
      <c r="D20" s="36">
        <v>593.4</v>
      </c>
      <c r="E20" s="36">
        <v>593.4</v>
      </c>
      <c r="F20" s="36">
        <v>593.4</v>
      </c>
      <c r="G20" s="36">
        <f>F$20*G$30/100</f>
        <v>622.47660000000008</v>
      </c>
      <c r="H20" s="36">
        <f t="shared" ref="H20:I20" si="6">G$20*H$30/100</f>
        <v>651.73300020000011</v>
      </c>
      <c r="I20" s="36">
        <f t="shared" si="6"/>
        <v>679.1057862084001</v>
      </c>
    </row>
    <row r="21" spans="1:9" s="12" customFormat="1" ht="30">
      <c r="A21" s="9" t="s">
        <v>39</v>
      </c>
      <c r="B21" s="29"/>
      <c r="C21" s="73">
        <v>2350.8000000000002</v>
      </c>
      <c r="D21" s="36">
        <v>1650</v>
      </c>
      <c r="E21" s="36">
        <v>1700</v>
      </c>
      <c r="F21" s="36">
        <v>1750</v>
      </c>
      <c r="G21" s="36">
        <v>1750</v>
      </c>
      <c r="H21" s="36">
        <v>1750</v>
      </c>
      <c r="I21" s="36">
        <v>1750</v>
      </c>
    </row>
    <row r="22" spans="1:9" s="11" customFormat="1">
      <c r="A22" s="49" t="s">
        <v>20</v>
      </c>
      <c r="B22" s="50"/>
      <c r="C22" s="51">
        <v>25115.5</v>
      </c>
      <c r="D22" s="51">
        <v>19566</v>
      </c>
      <c r="E22" s="51">
        <v>14881.6</v>
      </c>
      <c r="F22" s="51">
        <v>15220.6</v>
      </c>
      <c r="G22" s="51">
        <v>15801.5</v>
      </c>
      <c r="H22" s="51">
        <v>16002.5</v>
      </c>
      <c r="I22" s="51">
        <v>16207.8</v>
      </c>
    </row>
    <row r="23" spans="1:9" s="11" customFormat="1" hidden="1">
      <c r="A23" s="8" t="s">
        <v>44</v>
      </c>
      <c r="B23" s="55"/>
      <c r="C23" s="43"/>
      <c r="D23" s="44"/>
      <c r="E23" s="44"/>
      <c r="F23" s="44"/>
      <c r="G23" s="44"/>
      <c r="H23" s="44"/>
      <c r="I23" s="44"/>
    </row>
    <row r="24" spans="1:9" s="15" customFormat="1">
      <c r="A24" s="14" t="s">
        <v>21</v>
      </c>
      <c r="B24" s="30"/>
      <c r="C24" s="48">
        <v>540.9</v>
      </c>
      <c r="D24" s="76">
        <v>563.5</v>
      </c>
      <c r="E24" s="76">
        <v>563.5</v>
      </c>
      <c r="F24" s="76">
        <v>563.5</v>
      </c>
      <c r="G24" s="76">
        <v>563.5</v>
      </c>
      <c r="H24" s="76">
        <v>563.5</v>
      </c>
      <c r="I24" s="76">
        <v>563.5</v>
      </c>
    </row>
    <row r="25" spans="1:9" s="15" customFormat="1">
      <c r="A25" s="8" t="s">
        <v>44</v>
      </c>
      <c r="B25" s="30"/>
      <c r="C25" s="54">
        <v>100</v>
      </c>
      <c r="D25" s="77">
        <f>D24/C24*100</f>
        <v>104.17822148271401</v>
      </c>
      <c r="E25" s="77">
        <f t="shared" ref="E25:I25" si="7">E24/D24*100</f>
        <v>100</v>
      </c>
      <c r="F25" s="77">
        <f t="shared" si="7"/>
        <v>100</v>
      </c>
      <c r="G25" s="77">
        <f t="shared" si="7"/>
        <v>100</v>
      </c>
      <c r="H25" s="77">
        <f t="shared" si="7"/>
        <v>100</v>
      </c>
      <c r="I25" s="77">
        <f t="shared" si="7"/>
        <v>100</v>
      </c>
    </row>
    <row r="26" spans="1:9" ht="30">
      <c r="A26" s="8" t="s">
        <v>22</v>
      </c>
      <c r="B26" s="28"/>
      <c r="C26" s="44">
        <f>C22-C24</f>
        <v>24574.6</v>
      </c>
      <c r="D26" s="44">
        <f t="shared" ref="D26:I26" si="8">D22-D24</f>
        <v>19002.5</v>
      </c>
      <c r="E26" s="44">
        <f t="shared" si="8"/>
        <v>14318.1</v>
      </c>
      <c r="F26" s="44">
        <f t="shared" si="8"/>
        <v>14657.1</v>
      </c>
      <c r="G26" s="44">
        <f t="shared" si="8"/>
        <v>15238</v>
      </c>
      <c r="H26" s="44">
        <f t="shared" si="8"/>
        <v>15439</v>
      </c>
      <c r="I26" s="44">
        <f t="shared" si="8"/>
        <v>15644.3</v>
      </c>
    </row>
    <row r="27" spans="1:9" hidden="1">
      <c r="A27" s="8" t="s">
        <v>44</v>
      </c>
      <c r="B27" s="28"/>
      <c r="C27" s="44"/>
      <c r="D27" s="39">
        <f>D26*100/C26</f>
        <v>77.325775394106117</v>
      </c>
      <c r="E27" s="39">
        <f t="shared" ref="E27:I27" si="9">E26*100/D26</f>
        <v>75.348506775424283</v>
      </c>
      <c r="F27" s="39">
        <f t="shared" si="9"/>
        <v>102.36763257694805</v>
      </c>
      <c r="G27" s="39">
        <f t="shared" si="9"/>
        <v>103.96326694912364</v>
      </c>
      <c r="H27" s="39">
        <f t="shared" si="9"/>
        <v>101.31907074419215</v>
      </c>
      <c r="I27" s="39">
        <f t="shared" si="9"/>
        <v>101.3297493360969</v>
      </c>
    </row>
    <row r="28" spans="1:9" s="11" customFormat="1" ht="18" customHeight="1">
      <c r="A28" s="49" t="s">
        <v>23</v>
      </c>
      <c r="B28" s="50"/>
      <c r="C28" s="51">
        <f t="shared" ref="C28:I28" si="10">C6-C22</f>
        <v>-307.40000000000146</v>
      </c>
      <c r="D28" s="51">
        <f t="shared" si="10"/>
        <v>-155.29999999999927</v>
      </c>
      <c r="E28" s="51">
        <f t="shared" si="10"/>
        <v>-165.60000000000036</v>
      </c>
      <c r="F28" s="51">
        <f t="shared" si="10"/>
        <v>-166.80000000000109</v>
      </c>
      <c r="G28" s="51">
        <f t="shared" si="10"/>
        <v>-567.6234000000004</v>
      </c>
      <c r="H28" s="51">
        <f t="shared" si="10"/>
        <v>-583.16699979999976</v>
      </c>
      <c r="I28" s="51">
        <f t="shared" si="10"/>
        <v>-599.3942137915983</v>
      </c>
    </row>
    <row r="29" spans="1:9" s="82" customFormat="1" ht="20.45" customHeight="1">
      <c r="D29" s="83"/>
      <c r="E29" s="83"/>
      <c r="F29" s="83"/>
      <c r="G29" s="83"/>
      <c r="H29" s="83"/>
      <c r="I29" s="83"/>
    </row>
    <row r="30" spans="1:9" ht="45" hidden="1">
      <c r="A30" s="4" t="s">
        <v>33</v>
      </c>
      <c r="B30" s="16">
        <v>115.5</v>
      </c>
      <c r="C30" s="39">
        <v>107.7</v>
      </c>
      <c r="D30" s="35">
        <v>106</v>
      </c>
      <c r="E30" s="35">
        <v>105.3</v>
      </c>
      <c r="F30" s="35">
        <v>105.2</v>
      </c>
      <c r="G30" s="35">
        <v>104.9</v>
      </c>
      <c r="H30" s="35">
        <v>104.7</v>
      </c>
      <c r="I30" s="35">
        <v>104.2</v>
      </c>
    </row>
    <row r="31" spans="1:9">
      <c r="F31" s="18"/>
      <c r="G31" s="18"/>
      <c r="H31" s="18"/>
      <c r="I31" s="18"/>
    </row>
    <row r="33" spans="4:4">
      <c r="D33" s="18"/>
    </row>
  </sheetData>
  <mergeCells count="1">
    <mergeCell ref="A3:I3"/>
  </mergeCells>
  <pageMargins left="0.59055118110236227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>
      <selection activeCell="J2" sqref="J2"/>
    </sheetView>
  </sheetViews>
  <sheetFormatPr defaultRowHeight="15"/>
  <cols>
    <col min="1" max="1" width="28.28515625" customWidth="1"/>
    <col min="2" max="2" width="10.28515625" hidden="1" customWidth="1"/>
    <col min="3" max="4" width="9.85546875" style="67" customWidth="1"/>
    <col min="5" max="10" width="9.85546875" customWidth="1"/>
  </cols>
  <sheetData>
    <row r="1" spans="1:10">
      <c r="J1" s="6" t="s">
        <v>48</v>
      </c>
    </row>
    <row r="2" spans="1:10">
      <c r="J2" s="6" t="s">
        <v>67</v>
      </c>
    </row>
    <row r="3" spans="1:10" ht="47.25" customHeight="1">
      <c r="A3" s="102" t="s">
        <v>59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>
      <c r="A4" s="1"/>
      <c r="B4" s="1"/>
      <c r="C4" s="68"/>
      <c r="D4" s="68"/>
      <c r="E4" s="1"/>
      <c r="F4" s="1"/>
      <c r="G4" s="1"/>
      <c r="H4" s="1"/>
      <c r="I4" s="1"/>
      <c r="J4" s="6" t="s">
        <v>52</v>
      </c>
    </row>
    <row r="5" spans="1:10" ht="49.5" customHeight="1">
      <c r="A5" s="2" t="s">
        <v>0</v>
      </c>
      <c r="B5" s="26" t="s">
        <v>27</v>
      </c>
      <c r="C5" s="41" t="s">
        <v>38</v>
      </c>
      <c r="D5" s="41" t="s">
        <v>37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s="79" customFormat="1">
      <c r="A6" s="78" t="s">
        <v>24</v>
      </c>
      <c r="B6" s="75">
        <v>97.3</v>
      </c>
      <c r="C6" s="75">
        <v>34.299999999999997</v>
      </c>
      <c r="D6" s="75">
        <v>24.8</v>
      </c>
      <c r="E6" s="75">
        <v>19.399999999999999</v>
      </c>
      <c r="F6" s="75">
        <v>14.7</v>
      </c>
      <c r="G6" s="75">
        <v>15</v>
      </c>
      <c r="H6" s="75">
        <v>15.2</v>
      </c>
      <c r="I6" s="75">
        <v>15.4</v>
      </c>
      <c r="J6" s="74">
        <v>15.6</v>
      </c>
    </row>
    <row r="7" spans="1:10" s="15" customFormat="1">
      <c r="A7" s="57" t="s">
        <v>55</v>
      </c>
      <c r="B7" s="58">
        <f>B6*100/B18</f>
        <v>12.851670849293356</v>
      </c>
      <c r="C7" s="44">
        <f>C6*100/C18</f>
        <v>64.71698113207546</v>
      </c>
      <c r="D7" s="44">
        <f>D6*100/D18</f>
        <v>46.79245283018868</v>
      </c>
      <c r="E7" s="39">
        <f>E6*100/E18</f>
        <v>36.534839924670429</v>
      </c>
      <c r="F7" s="39">
        <f>F6*100/F18</f>
        <v>27.683615819209038</v>
      </c>
      <c r="G7" s="39">
        <f t="shared" ref="G7:J7" si="0">G6*100/G18</f>
        <v>28.195488721804509</v>
      </c>
      <c r="H7" s="39">
        <f t="shared" si="0"/>
        <v>28.571428571428569</v>
      </c>
      <c r="I7" s="39">
        <f t="shared" si="0"/>
        <v>28.94736842105263</v>
      </c>
      <c r="J7" s="39">
        <f t="shared" si="0"/>
        <v>29.26829268292683</v>
      </c>
    </row>
    <row r="8" spans="1:10" s="15" customFormat="1">
      <c r="A8" s="57" t="s">
        <v>25</v>
      </c>
      <c r="B8" s="58">
        <v>83.2</v>
      </c>
      <c r="C8" s="44">
        <v>45.4</v>
      </c>
      <c r="D8" s="75">
        <v>25.1</v>
      </c>
      <c r="E8" s="75">
        <v>19.600000000000001</v>
      </c>
      <c r="F8" s="75">
        <v>14.9</v>
      </c>
      <c r="G8" s="75">
        <v>15.2</v>
      </c>
      <c r="H8" s="75">
        <v>15.8</v>
      </c>
      <c r="I8" s="75">
        <v>16</v>
      </c>
      <c r="J8" s="75">
        <v>16.2</v>
      </c>
    </row>
    <row r="9" spans="1:10" s="15" customFormat="1">
      <c r="A9" s="57" t="s">
        <v>55</v>
      </c>
      <c r="B9" s="58">
        <f>B8*100/B18</f>
        <v>10.989301281204597</v>
      </c>
      <c r="C9" s="44">
        <f>C8*100/C18</f>
        <v>85.660377358490564</v>
      </c>
      <c r="D9" s="44">
        <f>D8*100/D18</f>
        <v>47.358490566037737</v>
      </c>
      <c r="E9" s="39">
        <f>E8*100/E18</f>
        <v>36.911487758945391</v>
      </c>
      <c r="F9" s="39">
        <f>F8*100/F18</f>
        <v>28.060263653483993</v>
      </c>
      <c r="G9" s="39">
        <f t="shared" ref="G9:J9" si="1">G8*100/G18</f>
        <v>28.571428571428569</v>
      </c>
      <c r="H9" s="39">
        <f t="shared" si="1"/>
        <v>29.699248120300751</v>
      </c>
      <c r="I9" s="39">
        <f t="shared" si="1"/>
        <v>30.075187969924812</v>
      </c>
      <c r="J9" s="39">
        <f t="shared" si="1"/>
        <v>30.393996247654787</v>
      </c>
    </row>
    <row r="10" spans="1:10" s="15" customFormat="1">
      <c r="A10" s="57" t="s">
        <v>26</v>
      </c>
      <c r="B10" s="58">
        <f>B6-B8</f>
        <v>14.099999999999994</v>
      </c>
      <c r="C10" s="44">
        <f t="shared" ref="C10:J10" si="2">C6-C8</f>
        <v>-11.100000000000001</v>
      </c>
      <c r="D10" s="44">
        <f t="shared" si="2"/>
        <v>-0.30000000000000071</v>
      </c>
      <c r="E10" s="44">
        <f t="shared" si="2"/>
        <v>-0.20000000000000284</v>
      </c>
      <c r="F10" s="44">
        <f t="shared" si="2"/>
        <v>-0.20000000000000107</v>
      </c>
      <c r="G10" s="44">
        <f t="shared" si="2"/>
        <v>-0.19999999999999929</v>
      </c>
      <c r="H10" s="44">
        <f t="shared" si="2"/>
        <v>-0.60000000000000142</v>
      </c>
      <c r="I10" s="44">
        <f t="shared" si="2"/>
        <v>-0.59999999999999964</v>
      </c>
      <c r="J10" s="44">
        <f t="shared" si="2"/>
        <v>-0.59999999999999964</v>
      </c>
    </row>
    <row r="11" spans="1:10" s="15" customFormat="1">
      <c r="A11" s="57" t="s">
        <v>55</v>
      </c>
      <c r="B11" s="58">
        <f>(B10*100/B18)</f>
        <v>1.8623695680887591</v>
      </c>
      <c r="C11" s="44">
        <f>C10*100/C18</f>
        <v>-20.9433962264151</v>
      </c>
      <c r="D11" s="44">
        <f>-(D10*100/D18)</f>
        <v>0.56603773584905792</v>
      </c>
      <c r="E11" s="39">
        <f>-(E10*100/E18)</f>
        <v>0.37664783427495824</v>
      </c>
      <c r="F11" s="39">
        <f>-(F10*100/F18)</f>
        <v>0.37664783427495491</v>
      </c>
      <c r="G11" s="39">
        <f t="shared" ref="G11:J11" si="3">-(G10*100/G18)</f>
        <v>0.3759398496240588</v>
      </c>
      <c r="H11" s="39">
        <f t="shared" si="3"/>
        <v>1.1278195488721832</v>
      </c>
      <c r="I11" s="39">
        <f t="shared" si="3"/>
        <v>1.1278195488721798</v>
      </c>
      <c r="J11" s="39">
        <f t="shared" si="3"/>
        <v>1.1257035647279543</v>
      </c>
    </row>
    <row r="12" spans="1:10" s="15" customFormat="1">
      <c r="A12" s="57" t="s">
        <v>56</v>
      </c>
      <c r="B12" s="58"/>
      <c r="C12" s="44">
        <v>1.9</v>
      </c>
      <c r="D12" s="44">
        <v>1.5</v>
      </c>
      <c r="E12" s="39">
        <v>1.2</v>
      </c>
      <c r="F12" s="39">
        <v>0.8</v>
      </c>
      <c r="G12" s="39">
        <v>0.4</v>
      </c>
      <c r="H12" s="39">
        <v>0</v>
      </c>
      <c r="I12" s="39">
        <v>0</v>
      </c>
      <c r="J12" s="38">
        <v>0</v>
      </c>
    </row>
    <row r="13" spans="1:10" s="15" customFormat="1">
      <c r="A13" s="57" t="s">
        <v>55</v>
      </c>
      <c r="B13" s="58"/>
      <c r="C13" s="44">
        <f>C12*100/C18</f>
        <v>3.5849056603773586</v>
      </c>
      <c r="D13" s="44">
        <f>D12*100/D18</f>
        <v>2.8301886792452828</v>
      </c>
      <c r="E13" s="39">
        <f>E12*100/E18</f>
        <v>2.2598870056497176</v>
      </c>
      <c r="F13" s="39">
        <f>F12*100/F18</f>
        <v>1.5065913370998116</v>
      </c>
      <c r="G13" s="39">
        <f t="shared" ref="G13:J13" si="4">G12*100/G18</f>
        <v>0.75187969924812026</v>
      </c>
      <c r="H13" s="39">
        <f t="shared" si="4"/>
        <v>0</v>
      </c>
      <c r="I13" s="39">
        <f t="shared" si="4"/>
        <v>0</v>
      </c>
      <c r="J13" s="39">
        <f t="shared" si="4"/>
        <v>0</v>
      </c>
    </row>
    <row r="14" spans="1:10">
      <c r="B14" s="32"/>
    </row>
    <row r="15" spans="1:10">
      <c r="B15" s="32"/>
    </row>
    <row r="16" spans="1:10">
      <c r="B16" s="32"/>
    </row>
    <row r="17" spans="1:10" ht="0.75" hidden="1" customHeight="1">
      <c r="A17" s="2" t="s">
        <v>0</v>
      </c>
      <c r="B17" s="26" t="s">
        <v>27</v>
      </c>
      <c r="C17" s="41" t="s">
        <v>28</v>
      </c>
      <c r="D17" s="41" t="s">
        <v>7</v>
      </c>
      <c r="E17" s="3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</row>
    <row r="18" spans="1:10" ht="30" hidden="1">
      <c r="A18" s="4" t="s">
        <v>53</v>
      </c>
      <c r="B18" s="33">
        <v>757.1</v>
      </c>
      <c r="C18" s="86">
        <v>53</v>
      </c>
      <c r="D18" s="46">
        <v>53</v>
      </c>
      <c r="E18" s="34">
        <v>53.1</v>
      </c>
      <c r="F18" s="34">
        <v>53.1</v>
      </c>
      <c r="G18" s="34">
        <v>53.2</v>
      </c>
      <c r="H18" s="34">
        <v>53.2</v>
      </c>
      <c r="I18" s="34">
        <v>53.2</v>
      </c>
      <c r="J18" s="34">
        <v>53.3</v>
      </c>
    </row>
    <row r="19" spans="1:10" ht="45" hidden="1">
      <c r="A19" s="4" t="s">
        <v>54</v>
      </c>
      <c r="B19" s="22"/>
      <c r="C19" s="69"/>
      <c r="D19" s="46">
        <v>100</v>
      </c>
      <c r="E19" s="34">
        <f>E18/D18*100</f>
        <v>100.18867924528303</v>
      </c>
      <c r="F19" s="34">
        <f t="shared" ref="F19:J19" si="5">F18/E18*100</f>
        <v>100</v>
      </c>
      <c r="G19" s="34">
        <f t="shared" si="5"/>
        <v>100.18832391713748</v>
      </c>
      <c r="H19" s="34">
        <f t="shared" si="5"/>
        <v>100</v>
      </c>
      <c r="I19" s="34">
        <f t="shared" si="5"/>
        <v>100</v>
      </c>
      <c r="J19" s="34">
        <f t="shared" si="5"/>
        <v>100.18796992481202</v>
      </c>
    </row>
    <row r="21" spans="1:10">
      <c r="D21" s="70"/>
      <c r="E21" s="56"/>
      <c r="F21" s="56"/>
      <c r="G21" s="56"/>
      <c r="H21" s="56"/>
      <c r="I21" s="56"/>
      <c r="J21" s="56"/>
    </row>
    <row r="22" spans="1:10">
      <c r="D22" s="70"/>
      <c r="E22" s="56"/>
      <c r="F22" s="56"/>
      <c r="G22" s="56"/>
      <c r="H22" s="56"/>
      <c r="I22" s="56"/>
      <c r="J22" s="56"/>
    </row>
    <row r="23" spans="1:10">
      <c r="D23" s="70"/>
      <c r="E23" s="56"/>
      <c r="F23" s="56"/>
      <c r="G23" s="56"/>
      <c r="H23" s="56"/>
      <c r="I23" s="56"/>
      <c r="J23" s="56"/>
    </row>
    <row r="24" spans="1:10">
      <c r="D24" s="70"/>
      <c r="E24" s="56"/>
      <c r="F24" s="56"/>
      <c r="G24" s="56"/>
      <c r="H24" s="56"/>
      <c r="I24" s="56"/>
      <c r="J24" s="56"/>
    </row>
  </sheetData>
  <mergeCells count="1">
    <mergeCell ref="A3:J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>
      <selection activeCell="A25" sqref="A25"/>
    </sheetView>
  </sheetViews>
  <sheetFormatPr defaultColWidth="9.140625" defaultRowHeight="15"/>
  <cols>
    <col min="1" max="1" width="40.42578125" style="1" customWidth="1"/>
    <col min="2" max="8" width="14.5703125" style="1" customWidth="1"/>
    <col min="9" max="16384" width="9.140625" style="1"/>
  </cols>
  <sheetData>
    <row r="1" spans="1:8">
      <c r="H1" s="6" t="s">
        <v>49</v>
      </c>
    </row>
    <row r="2" spans="1:8">
      <c r="H2" s="6" t="s">
        <v>67</v>
      </c>
    </row>
    <row r="3" spans="1:8" ht="48.75" customHeight="1">
      <c r="A3" s="103" t="s">
        <v>58</v>
      </c>
      <c r="B3" s="103"/>
      <c r="C3" s="103"/>
      <c r="D3" s="103"/>
      <c r="E3" s="103"/>
      <c r="F3" s="103"/>
      <c r="G3" s="103"/>
      <c r="H3" s="103"/>
    </row>
    <row r="4" spans="1:8" ht="14.25" customHeight="1">
      <c r="A4" s="71"/>
      <c r="B4" s="71"/>
      <c r="C4" s="65"/>
      <c r="D4" s="65"/>
      <c r="E4" s="65"/>
      <c r="F4" s="71"/>
      <c r="G4" s="71"/>
      <c r="H4" s="66" t="s">
        <v>45</v>
      </c>
    </row>
    <row r="5" spans="1:8" ht="30.75" customHeight="1">
      <c r="A5" s="2" t="s">
        <v>0</v>
      </c>
      <c r="B5" s="3" t="s">
        <v>37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</row>
    <row r="6" spans="1:8" s="63" customFormat="1" ht="14.25">
      <c r="A6" s="59" t="s">
        <v>29</v>
      </c>
      <c r="B6" s="61">
        <f t="shared" ref="B6:H6" si="0">B8+B15+B17</f>
        <v>25115.5</v>
      </c>
      <c r="C6" s="61">
        <f t="shared" si="0"/>
        <v>19566</v>
      </c>
      <c r="D6" s="61">
        <f t="shared" si="0"/>
        <v>14881.599999999999</v>
      </c>
      <c r="E6" s="61">
        <f t="shared" si="0"/>
        <v>15220.599999999999</v>
      </c>
      <c r="F6" s="61">
        <f t="shared" si="0"/>
        <v>15801.5</v>
      </c>
      <c r="G6" s="61">
        <f t="shared" si="0"/>
        <v>16002.5</v>
      </c>
      <c r="H6" s="61">
        <f t="shared" si="0"/>
        <v>16207.8</v>
      </c>
    </row>
    <row r="7" spans="1:8">
      <c r="A7" s="4" t="s">
        <v>44</v>
      </c>
      <c r="B7" s="38"/>
      <c r="C7" s="38">
        <f t="shared" ref="C7:H7" si="1">C6*100/B6</f>
        <v>77.904083135912089</v>
      </c>
      <c r="D7" s="38">
        <f t="shared" si="1"/>
        <v>76.0584687723602</v>
      </c>
      <c r="E7" s="38">
        <f t="shared" si="1"/>
        <v>102.27798086227287</v>
      </c>
      <c r="F7" s="38">
        <f>F6*100/E6</f>
        <v>103.81653811282079</v>
      </c>
      <c r="G7" s="38">
        <f>G6*100/F6</f>
        <v>101.27203113628453</v>
      </c>
      <c r="H7" s="38">
        <f t="shared" si="1"/>
        <v>101.28292454304015</v>
      </c>
    </row>
    <row r="8" spans="1:8">
      <c r="A8" s="4" t="s">
        <v>30</v>
      </c>
      <c r="B8" s="38">
        <f t="shared" ref="B8:H8" si="2">SUM(B10:B14)</f>
        <v>16254.400000000001</v>
      </c>
      <c r="C8" s="38">
        <f t="shared" si="2"/>
        <v>12602.8</v>
      </c>
      <c r="D8" s="38">
        <f t="shared" si="2"/>
        <v>8134.7</v>
      </c>
      <c r="E8" s="38">
        <f t="shared" si="2"/>
        <v>8134.7</v>
      </c>
      <c r="F8" s="38">
        <f t="shared" si="2"/>
        <v>0</v>
      </c>
      <c r="G8" s="38">
        <f t="shared" si="2"/>
        <v>0</v>
      </c>
      <c r="H8" s="38">
        <f t="shared" si="2"/>
        <v>0</v>
      </c>
    </row>
    <row r="9" spans="1:8" s="64" customFormat="1" ht="15.75" thickBot="1">
      <c r="A9" s="5" t="s">
        <v>31</v>
      </c>
      <c r="B9" s="36">
        <f t="shared" ref="B9:H9" si="3">B8*100/B6</f>
        <v>64.718600067687291</v>
      </c>
      <c r="C9" s="36">
        <f t="shared" si="3"/>
        <v>64.411734641725445</v>
      </c>
      <c r="D9" s="36">
        <f t="shared" si="3"/>
        <v>54.662805074723153</v>
      </c>
      <c r="E9" s="36">
        <f t="shared" si="3"/>
        <v>53.445330670275816</v>
      </c>
      <c r="F9" s="36">
        <f t="shared" si="3"/>
        <v>0</v>
      </c>
      <c r="G9" s="36">
        <f>G8*100/G6</f>
        <v>0</v>
      </c>
      <c r="H9" s="36">
        <f t="shared" si="3"/>
        <v>0</v>
      </c>
    </row>
    <row r="10" spans="1:8" s="60" customFormat="1" ht="45.75" thickBot="1">
      <c r="A10" s="97" t="s">
        <v>62</v>
      </c>
      <c r="B10" s="88">
        <v>2631.6</v>
      </c>
      <c r="C10" s="90">
        <v>2625</v>
      </c>
      <c r="D10" s="91">
        <v>125</v>
      </c>
      <c r="E10" s="91">
        <v>125</v>
      </c>
      <c r="F10" s="75"/>
      <c r="G10" s="80"/>
      <c r="H10" s="80"/>
    </row>
    <row r="11" spans="1:8" s="60" customFormat="1" ht="45.75" thickBot="1">
      <c r="A11" s="98" t="s">
        <v>63</v>
      </c>
      <c r="B11" s="88">
        <v>2961.3</v>
      </c>
      <c r="C11" s="92">
        <v>1997.1</v>
      </c>
      <c r="D11" s="93">
        <v>1564</v>
      </c>
      <c r="E11" s="93">
        <v>1564</v>
      </c>
      <c r="F11" s="81"/>
      <c r="G11" s="80"/>
      <c r="H11" s="80"/>
    </row>
    <row r="12" spans="1:8" s="60" customFormat="1" ht="60.75" thickBot="1">
      <c r="A12" s="98" t="s">
        <v>64</v>
      </c>
      <c r="B12" s="88">
        <v>5135.5</v>
      </c>
      <c r="C12" s="92">
        <v>5992.7</v>
      </c>
      <c r="D12" s="93">
        <v>6320.7</v>
      </c>
      <c r="E12" s="93">
        <v>6320.7</v>
      </c>
      <c r="F12" s="75"/>
      <c r="G12" s="75"/>
      <c r="H12" s="75"/>
    </row>
    <row r="13" spans="1:8" s="60" customFormat="1" ht="78" customHeight="1" thickBot="1">
      <c r="A13" s="99" t="s">
        <v>65</v>
      </c>
      <c r="B13" s="88">
        <v>4327.3</v>
      </c>
      <c r="C13" s="92">
        <v>846.7</v>
      </c>
      <c r="D13" s="93">
        <v>125</v>
      </c>
      <c r="E13" s="93">
        <v>125</v>
      </c>
      <c r="F13" s="75"/>
      <c r="G13" s="80"/>
      <c r="H13" s="80"/>
    </row>
    <row r="14" spans="1:8" s="60" customFormat="1" ht="90">
      <c r="A14" s="100" t="s">
        <v>66</v>
      </c>
      <c r="B14" s="94">
        <v>1198.7</v>
      </c>
      <c r="C14" s="95">
        <v>1141.3</v>
      </c>
      <c r="D14" s="96">
        <v>0</v>
      </c>
      <c r="E14" s="96">
        <v>0</v>
      </c>
      <c r="F14" s="81"/>
      <c r="G14" s="80"/>
      <c r="H14" s="80"/>
    </row>
    <row r="15" spans="1:8">
      <c r="A15" s="4" t="s">
        <v>32</v>
      </c>
      <c r="B15" s="87">
        <v>8861.1</v>
      </c>
      <c r="C15" s="74">
        <v>6963.2</v>
      </c>
      <c r="D15" s="74">
        <v>6746.9</v>
      </c>
      <c r="E15" s="75">
        <v>7085.9</v>
      </c>
      <c r="F15" s="39">
        <v>15801.5</v>
      </c>
      <c r="G15" s="39">
        <v>16002.5</v>
      </c>
      <c r="H15" s="39">
        <v>16207.8</v>
      </c>
    </row>
    <row r="16" spans="1:8" s="64" customFormat="1">
      <c r="A16" s="5" t="s">
        <v>31</v>
      </c>
      <c r="B16" s="36">
        <f t="shared" ref="B16:H16" si="4">B15*100/B6</f>
        <v>35.281399932312716</v>
      </c>
      <c r="C16" s="36">
        <f t="shared" si="4"/>
        <v>35.588265358274555</v>
      </c>
      <c r="D16" s="36">
        <f t="shared" si="4"/>
        <v>45.337194925276854</v>
      </c>
      <c r="E16" s="36">
        <f t="shared" si="4"/>
        <v>46.554669329724192</v>
      </c>
      <c r="F16" s="36">
        <f t="shared" si="4"/>
        <v>100</v>
      </c>
      <c r="G16" s="36">
        <f t="shared" si="4"/>
        <v>100</v>
      </c>
      <c r="H16" s="36">
        <f t="shared" si="4"/>
        <v>100</v>
      </c>
    </row>
    <row r="17" spans="1:8">
      <c r="A17" s="21" t="s">
        <v>35</v>
      </c>
      <c r="B17" s="38"/>
      <c r="C17" s="38"/>
      <c r="D17" s="38"/>
      <c r="E17" s="38"/>
      <c r="F17" s="38"/>
      <c r="G17" s="38"/>
      <c r="H17" s="38"/>
    </row>
    <row r="18" spans="1:8" s="64" customFormat="1">
      <c r="A18" s="20" t="s">
        <v>31</v>
      </c>
      <c r="B18" s="62">
        <v>0</v>
      </c>
      <c r="C18" s="62">
        <f t="shared" ref="C18:H18" si="5">C17*100/C6</f>
        <v>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62">
        <f t="shared" si="5"/>
        <v>0</v>
      </c>
    </row>
    <row r="20" spans="1:8">
      <c r="C20" s="19"/>
    </row>
    <row r="21" spans="1:8">
      <c r="C21" s="19"/>
    </row>
  </sheetData>
  <mergeCells count="1"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 </vt:lpstr>
      <vt:lpstr>Приложение 3 </vt:lpstr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Ulya</cp:lastModifiedBy>
  <cp:lastPrinted>2017-02-16T06:33:41Z</cp:lastPrinted>
  <dcterms:created xsi:type="dcterms:W3CDTF">2015-09-25T08:48:27Z</dcterms:created>
  <dcterms:modified xsi:type="dcterms:W3CDTF">2017-02-16T06:36:15Z</dcterms:modified>
</cp:coreProperties>
</file>